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hiodas-my.sharepoint.com/personal/50006484_id_ohio_gov/Documents/DOCS/WEBSITE/ASSISTANCE PROG Part I/"/>
    </mc:Choice>
  </mc:AlternateContent>
  <xr:revisionPtr revIDLastSave="0" documentId="8_{ADCB8208-739B-4B28-AA6C-AA2E858D66A6}" xr6:coauthVersionLast="36" xr6:coauthVersionMax="36" xr10:uidLastSave="{00000000-0000-0000-0000-000000000000}"/>
  <bookViews>
    <workbookView xWindow="120" yWindow="270" windowWidth="24915" windowHeight="11955" xr2:uid="{00000000-000D-0000-FFFF-FFFF00000000}"/>
  </bookViews>
  <sheets>
    <sheet name="Sheet1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3" i="1" l="1"/>
  <c r="F25" i="1" l="1"/>
  <c r="K19" i="1" l="1"/>
  <c r="K47" i="1" l="1"/>
  <c r="G42" i="1"/>
  <c r="F42" i="1" s="1"/>
  <c r="G29" i="1"/>
  <c r="F29" i="1" s="1"/>
  <c r="K29" i="1" s="1"/>
  <c r="K28" i="1"/>
  <c r="L26" i="1"/>
  <c r="K26" i="1" s="1"/>
  <c r="K25" i="1"/>
  <c r="K18" i="1"/>
  <c r="L27" i="1" l="1"/>
  <c r="K27" i="1" s="1"/>
  <c r="L20" i="1"/>
  <c r="K20" i="1" s="1"/>
  <c r="L32" i="1"/>
  <c r="K32" i="1" s="1"/>
  <c r="L34" i="1" l="1"/>
  <c r="G43" i="1" s="1"/>
  <c r="F43" i="1" s="1"/>
  <c r="F44" i="1" s="1"/>
  <c r="L44" i="1" s="1"/>
  <c r="K44" i="1" l="1"/>
  <c r="K45" i="1" l="1"/>
  <c r="K46" i="1" s="1"/>
  <c r="L48" i="1" l="1"/>
  <c r="F50" i="1" s="1"/>
  <c r="K50" i="1" s="1"/>
  <c r="F51" i="1"/>
  <c r="L51" i="1" s="1"/>
  <c r="K51" i="1" s="1"/>
  <c r="L52" i="1" l="1"/>
  <c r="K52" i="1" s="1"/>
  <c r="K55" i="1" s="1"/>
  <c r="K58" i="1" s="1"/>
  <c r="L53" i="1"/>
  <c r="K53" i="1" s="1"/>
  <c r="K48" i="1"/>
  <c r="F59" i="1" l="1"/>
</calcChain>
</file>

<file path=xl/sharedStrings.xml><?xml version="1.0" encoding="utf-8"?>
<sst xmlns="http://schemas.openxmlformats.org/spreadsheetml/2006/main" count="91" uniqueCount="71">
  <si>
    <t>CASE NAME:</t>
  </si>
  <si>
    <t>CASE NUMBER:</t>
  </si>
  <si>
    <t>WORKER:</t>
  </si>
  <si>
    <t>DATE:</t>
  </si>
  <si>
    <t>130% TFSS</t>
  </si>
  <si>
    <t>NET INC TFSS</t>
  </si>
  <si>
    <t xml:space="preserve"> Deduction TTFP</t>
  </si>
  <si>
    <t>AG Size:</t>
  </si>
  <si>
    <t>AG SIZE</t>
  </si>
  <si>
    <t>Elderly or Disabled?</t>
  </si>
  <si>
    <t>N</t>
  </si>
  <si>
    <t>Categorically Eligible?</t>
  </si>
  <si>
    <t>Total Gross Income:</t>
  </si>
  <si>
    <t xml:space="preserve">         =</t>
  </si>
  <si>
    <t>Result of GROSS TEST:</t>
  </si>
  <si>
    <t xml:space="preserve">              +</t>
  </si>
  <si>
    <t>Farm Loss:                    -</t>
  </si>
  <si>
    <t xml:space="preserve">          -</t>
  </si>
  <si>
    <t>Earned Income Deduction:</t>
  </si>
  <si>
    <t xml:space="preserve">    -</t>
  </si>
  <si>
    <t>Total Medical Costs:</t>
  </si>
  <si>
    <t>Standard Deduction:</t>
  </si>
  <si>
    <t>Medical Deduction:</t>
  </si>
  <si>
    <t>Excess Medical Expenses:</t>
  </si>
  <si>
    <t>Dependent Care Deduction:</t>
  </si>
  <si>
    <r>
      <t>Shelter Costs</t>
    </r>
    <r>
      <rPr>
        <sz val="7"/>
        <rFont val="Arial"/>
        <family val="2"/>
      </rPr>
      <t xml:space="preserve"> (Not allowed with Homeless Shelter Deduction)</t>
    </r>
    <r>
      <rPr>
        <b/>
        <sz val="10"/>
        <rFont val="Arial"/>
        <family val="2"/>
      </rPr>
      <t>:</t>
    </r>
  </si>
  <si>
    <t>Child Support Deduction:</t>
  </si>
  <si>
    <t>Homeless Shelter Deduction:</t>
  </si>
  <si>
    <t>Standard Utility Allowance:</t>
  </si>
  <si>
    <t>Limited Utility Allowance:</t>
  </si>
  <si>
    <t>Single Standard Utility Allowance:</t>
  </si>
  <si>
    <t>Single Telephone Allowance:</t>
  </si>
  <si>
    <t>Limit on Shelter Deduction</t>
  </si>
  <si>
    <t>Enter Appropriate Utility Allowance:</t>
  </si>
  <si>
    <t xml:space="preserve">         +</t>
  </si>
  <si>
    <t xml:space="preserve">    =</t>
  </si>
  <si>
    <t>(Not allowed with Homeless Shelter Deduction)</t>
  </si>
  <si>
    <t>Shelter / Utility Costs:</t>
  </si>
  <si>
    <t>50% of Adjusted Income:</t>
  </si>
  <si>
    <t>Net Adjusted Income:</t>
  </si>
  <si>
    <t>Max Net Monthly Income:</t>
  </si>
  <si>
    <t>YES</t>
  </si>
  <si>
    <t>Result of NET TEST:</t>
  </si>
  <si>
    <t/>
  </si>
  <si>
    <t>30% of Net Adjusted Income:</t>
  </si>
  <si>
    <t>Recurring Allowance:</t>
  </si>
  <si>
    <t>Recurring Minimum Allotment:</t>
  </si>
  <si>
    <t xml:space="preserve">Utility Allowance: </t>
  </si>
  <si>
    <t>FACH 5101: 4-4-23</t>
  </si>
  <si>
    <t xml:space="preserve">Proration:              </t>
  </si>
  <si>
    <t>FACH 5101: 4-4-27</t>
  </si>
  <si>
    <t>Full Months Benefit:</t>
  </si>
  <si>
    <t>Number of Days in Month:</t>
  </si>
  <si>
    <t>Date of Application (DD):</t>
  </si>
  <si>
    <t>Prorated Amount:</t>
  </si>
  <si>
    <t>Comments</t>
  </si>
  <si>
    <r>
      <rPr>
        <b/>
        <sz val="10"/>
        <rFont val="Arial"/>
        <family val="2"/>
      </rPr>
      <t xml:space="preserve">Homeless AND Incurs Shelter Costs Each Month AND Chose The Standard Homless Shelter Deduction? </t>
    </r>
    <r>
      <rPr>
        <sz val="10"/>
        <rFont val="Arial"/>
        <family val="2"/>
      </rPr>
      <t xml:space="preserve">              </t>
    </r>
  </si>
  <si>
    <t>Allotment TTFP</t>
  </si>
  <si>
    <t>TFSS 200%</t>
  </si>
  <si>
    <t>130% - 200% Standard:</t>
  </si>
  <si>
    <t>Financial Eligibility for Expedited SNAP Benefits:</t>
  </si>
  <si>
    <r>
      <t xml:space="preserve">Total Earned Income: </t>
    </r>
    <r>
      <rPr>
        <b/>
        <sz val="6"/>
        <rFont val="Arial"/>
        <family val="2"/>
      </rPr>
      <t>(drop cents)</t>
    </r>
  </si>
  <si>
    <r>
      <t xml:space="preserve">Total Unearned Income: </t>
    </r>
    <r>
      <rPr>
        <b/>
        <sz val="6"/>
        <rFont val="Arial"/>
        <family val="2"/>
      </rPr>
      <t>(drop cents)</t>
    </r>
  </si>
  <si>
    <t>Net Income Subtotal:</t>
  </si>
  <si>
    <t>Total Adjusted Income:</t>
  </si>
  <si>
    <t>Allowable Shelter Costs:</t>
  </si>
  <si>
    <t>Excess Shelter Costs:</t>
  </si>
  <si>
    <t>Total Net Adjusted Income:</t>
  </si>
  <si>
    <t>Maximum Allotment:</t>
  </si>
  <si>
    <t>PRORATION</t>
  </si>
  <si>
    <t>Automated Systems Training:  OB SNAP Calculator August 15,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</si>
</sst>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[Red]0"/>
    <numFmt numFmtId="165" formatCode="0_);[Red]\(0\)"/>
    <numFmt numFmtId="166" formatCode=";;;"/>
  </numFmts>
  <fonts count="27" x14ac:knownFonts="1"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u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rgb="FFFF0000"/>
      <name val="Arial"/>
      <family val="2"/>
    </font>
    <font>
      <b/>
      <sz val="10"/>
      <color indexed="17"/>
      <name val="Arial"/>
      <family val="2"/>
    </font>
    <font>
      <b/>
      <sz val="10"/>
      <color rgb="FF008000"/>
      <name val="Arial"/>
      <family val="2"/>
    </font>
    <font>
      <b/>
      <sz val="10"/>
      <color indexed="32"/>
      <name val="Arial"/>
      <family val="2"/>
    </font>
    <font>
      <b/>
      <sz val="10"/>
      <color indexed="14"/>
      <name val="Arial"/>
      <family val="2"/>
    </font>
    <font>
      <b/>
      <sz val="9"/>
      <name val="Arial"/>
      <family val="2"/>
    </font>
    <font>
      <b/>
      <sz val="10"/>
      <color rgb="FF002060"/>
      <name val="Arial"/>
      <family val="2"/>
    </font>
    <font>
      <sz val="7"/>
      <name val="Arial"/>
      <family val="2"/>
    </font>
    <font>
      <b/>
      <sz val="10"/>
      <color indexed="33"/>
      <name val="Arial"/>
      <family val="2"/>
    </font>
    <font>
      <b/>
      <sz val="10"/>
      <color indexed="18"/>
      <name val="Arial"/>
      <family val="2"/>
    </font>
    <font>
      <u/>
      <sz val="10"/>
      <name val="Arial"/>
      <family val="2"/>
    </font>
    <font>
      <sz val="11"/>
      <color rgb="FFFF0000"/>
      <name val="Calibri"/>
      <family val="2"/>
      <scheme val="minor"/>
    </font>
    <font>
      <b/>
      <sz val="6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u/>
      <sz val="1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7"/>
      </left>
      <right style="thick">
        <color indexed="17"/>
      </right>
      <top style="thick">
        <color indexed="17"/>
      </top>
      <bottom/>
      <diagonal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thick">
        <color indexed="17"/>
      </left>
      <right style="thick">
        <color indexed="17"/>
      </right>
      <top/>
      <bottom style="thick">
        <color indexed="17"/>
      </bottom>
      <diagonal/>
    </border>
    <border>
      <left style="thick">
        <color rgb="FF008000"/>
      </left>
      <right style="thick">
        <color rgb="FF008000"/>
      </right>
      <top style="thick">
        <color rgb="FF008000"/>
      </top>
      <bottom style="thick">
        <color rgb="FF008000"/>
      </bottom>
      <diagonal/>
    </border>
    <border>
      <left style="thick">
        <color indexed="32"/>
      </left>
      <right style="thick">
        <color indexed="32"/>
      </right>
      <top style="thick">
        <color indexed="32"/>
      </top>
      <bottom style="thick">
        <color indexed="32"/>
      </bottom>
      <diagonal/>
    </border>
    <border>
      <left style="thick">
        <color indexed="33"/>
      </left>
      <right style="thick">
        <color indexed="33"/>
      </right>
      <top/>
      <bottom style="thick">
        <color indexed="33"/>
      </bottom>
      <diagonal/>
    </border>
    <border>
      <left style="thick">
        <color indexed="32"/>
      </left>
      <right style="thick">
        <color indexed="32"/>
      </right>
      <top style="thick">
        <color indexed="32"/>
      </top>
      <bottom/>
      <diagonal/>
    </border>
    <border>
      <left style="thick">
        <color indexed="32"/>
      </left>
      <right/>
      <top style="thick">
        <color indexed="32"/>
      </top>
      <bottom/>
      <diagonal/>
    </border>
    <border>
      <left/>
      <right/>
      <top style="thick">
        <color indexed="32"/>
      </top>
      <bottom/>
      <diagonal/>
    </border>
    <border>
      <left/>
      <right style="thick">
        <color indexed="32"/>
      </right>
      <top style="thick">
        <color indexed="32"/>
      </top>
      <bottom/>
      <diagonal/>
    </border>
    <border>
      <left style="thick">
        <color indexed="32"/>
      </left>
      <right/>
      <top/>
      <bottom/>
      <diagonal/>
    </border>
    <border>
      <left/>
      <right style="thick">
        <color indexed="32"/>
      </right>
      <top/>
      <bottom/>
      <diagonal/>
    </border>
    <border>
      <left style="thick">
        <color indexed="32"/>
      </left>
      <right/>
      <top/>
      <bottom style="thick">
        <color indexed="32"/>
      </bottom>
      <diagonal/>
    </border>
    <border>
      <left/>
      <right/>
      <top/>
      <bottom style="thick">
        <color indexed="32"/>
      </bottom>
      <diagonal/>
    </border>
    <border>
      <left/>
      <right style="thick">
        <color indexed="32"/>
      </right>
      <top/>
      <bottom style="thick">
        <color indexed="32"/>
      </bottom>
      <diagonal/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 applyBorder="1"/>
    <xf numFmtId="0" fontId="0" fillId="0" borderId="0" xfId="0" applyFill="1" applyBorder="1"/>
    <xf numFmtId="0" fontId="5" fillId="0" borderId="0" xfId="0" applyNumberFormat="1" applyFont="1" applyFill="1" applyBorder="1" applyAlignment="1" applyProtection="1">
      <alignment horizontal="left"/>
    </xf>
    <xf numFmtId="0" fontId="4" fillId="0" borderId="0" xfId="0" applyFont="1" applyAlignment="1">
      <alignment horizontal="left"/>
    </xf>
    <xf numFmtId="0" fontId="7" fillId="0" borderId="4" xfId="0" applyFont="1" applyFill="1" applyBorder="1" applyProtection="1">
      <protection locked="0"/>
    </xf>
    <xf numFmtId="0" fontId="1" fillId="0" borderId="0" xfId="0" applyFont="1" applyFill="1"/>
    <xf numFmtId="49" fontId="7" fillId="0" borderId="5" xfId="0" applyNumberFormat="1" applyFont="1" applyBorder="1" applyAlignment="1" applyProtection="1">
      <alignment horizontal="right"/>
      <protection locked="0"/>
    </xf>
    <xf numFmtId="164" fontId="7" fillId="0" borderId="6" xfId="0" applyNumberFormat="1" applyFont="1" applyBorder="1" applyAlignment="1" applyProtection="1">
      <alignment horizontal="right"/>
      <protection locked="0"/>
    </xf>
    <xf numFmtId="0" fontId="8" fillId="0" borderId="7" xfId="0" applyFont="1" applyBorder="1" applyAlignment="1" applyProtection="1">
      <alignment horizontal="right" vertical="center"/>
      <protection locked="0"/>
    </xf>
    <xf numFmtId="165" fontId="9" fillId="0" borderId="8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9" fillId="0" borderId="8" xfId="0" applyFont="1" applyBorder="1"/>
    <xf numFmtId="0" fontId="10" fillId="0" borderId="9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5" xfId="0" applyFont="1" applyBorder="1" applyProtection="1">
      <protection locked="0"/>
    </xf>
    <xf numFmtId="0" fontId="0" fillId="0" borderId="0" xfId="0" applyAlignment="1">
      <alignment horizontal="center"/>
    </xf>
    <xf numFmtId="0" fontId="7" fillId="0" borderId="4" xfId="0" applyNumberFormat="1" applyFont="1" applyBorder="1" applyAlignment="1" applyProtection="1">
      <alignment horizontal="right"/>
      <protection locked="0"/>
    </xf>
    <xf numFmtId="0" fontId="9" fillId="0" borderId="8" xfId="0" applyNumberFormat="1" applyFont="1" applyBorder="1" applyAlignment="1">
      <alignment horizontal="right"/>
    </xf>
    <xf numFmtId="0" fontId="9" fillId="0" borderId="8" xfId="0" applyNumberFormat="1" applyFont="1" applyBorder="1"/>
    <xf numFmtId="0" fontId="7" fillId="0" borderId="4" xfId="0" applyFont="1" applyBorder="1" applyProtection="1">
      <protection locked="0"/>
    </xf>
    <xf numFmtId="0" fontId="11" fillId="0" borderId="0" xfId="0" applyFont="1"/>
    <xf numFmtId="0" fontId="7" fillId="0" borderId="0" xfId="0" applyFont="1" applyBorder="1" applyAlignment="1" applyProtection="1">
      <alignment horizontal="center" vertical="center"/>
    </xf>
    <xf numFmtId="0" fontId="4" fillId="0" borderId="11" xfId="0" applyFont="1" applyBorder="1"/>
    <xf numFmtId="0" fontId="4" fillId="0" borderId="12" xfId="0" applyFont="1" applyBorder="1"/>
    <xf numFmtId="0" fontId="3" fillId="0" borderId="12" xfId="0" applyFont="1" applyBorder="1"/>
    <xf numFmtId="0" fontId="9" fillId="0" borderId="13" xfId="0" applyFont="1" applyBorder="1"/>
    <xf numFmtId="0" fontId="7" fillId="0" borderId="0" xfId="0" applyFont="1" applyBorder="1" applyProtection="1"/>
    <xf numFmtId="0" fontId="4" fillId="0" borderId="14" xfId="0" applyFont="1" applyBorder="1"/>
    <xf numFmtId="0" fontId="4" fillId="0" borderId="0" xfId="0" applyFont="1" applyBorder="1"/>
    <xf numFmtId="0" fontId="9" fillId="0" borderId="15" xfId="0" applyFont="1" applyBorder="1"/>
    <xf numFmtId="0" fontId="3" fillId="0" borderId="0" xfId="0" applyFont="1" applyBorder="1"/>
    <xf numFmtId="0" fontId="4" fillId="0" borderId="16" xfId="0" applyFont="1" applyBorder="1"/>
    <xf numFmtId="0" fontId="4" fillId="0" borderId="17" xfId="0" applyFont="1" applyBorder="1"/>
    <xf numFmtId="0" fontId="3" fillId="0" borderId="17" xfId="0" applyFont="1" applyBorder="1"/>
    <xf numFmtId="0" fontId="9" fillId="0" borderId="18" xfId="0" applyFont="1" applyBorder="1"/>
    <xf numFmtId="0" fontId="13" fillId="0" borderId="0" xfId="0" applyFont="1" applyAlignment="1">
      <alignment horizontal="center"/>
    </xf>
    <xf numFmtId="0" fontId="4" fillId="0" borderId="0" xfId="0" applyFont="1" applyProtection="1"/>
    <xf numFmtId="166" fontId="1" fillId="0" borderId="0" xfId="0" applyNumberFormat="1" applyFont="1"/>
    <xf numFmtId="0" fontId="14" fillId="0" borderId="9" xfId="0" applyFont="1" applyBorder="1" applyAlignment="1">
      <alignment horizontal="center"/>
    </xf>
    <xf numFmtId="0" fontId="15" fillId="0" borderId="8" xfId="0" applyFont="1" applyBorder="1"/>
    <xf numFmtId="14" fontId="0" fillId="0" borderId="0" xfId="0" applyNumberFormat="1"/>
    <xf numFmtId="0" fontId="15" fillId="0" borderId="19" xfId="0" applyFont="1" applyBorder="1" applyProtection="1"/>
    <xf numFmtId="0" fontId="7" fillId="0" borderId="6" xfId="0" applyFont="1" applyBorder="1" applyProtection="1">
      <protection locked="0"/>
    </xf>
    <xf numFmtId="0" fontId="16" fillId="0" borderId="0" xfId="0" applyFont="1"/>
    <xf numFmtId="0" fontId="4" fillId="0" borderId="20" xfId="0" applyFont="1" applyBorder="1" applyAlignment="1" applyProtection="1">
      <alignment horizontal="left" vertical="top" wrapText="1"/>
    </xf>
    <xf numFmtId="0" fontId="0" fillId="0" borderId="20" xfId="0" applyBorder="1" applyAlignment="1"/>
    <xf numFmtId="0" fontId="0" fillId="0" borderId="0" xfId="0" applyProtection="1">
      <protection locked="0"/>
    </xf>
    <xf numFmtId="0" fontId="7" fillId="0" borderId="17" xfId="0" applyFont="1" applyBorder="1" applyProtection="1">
      <protection hidden="1"/>
    </xf>
    <xf numFmtId="4" fontId="9" fillId="0" borderId="8" xfId="0" applyNumberFormat="1" applyFont="1" applyBorder="1"/>
    <xf numFmtId="4" fontId="7" fillId="0" borderId="4" xfId="0" applyNumberFormat="1" applyFont="1" applyBorder="1" applyProtection="1">
      <protection locked="0"/>
    </xf>
    <xf numFmtId="2" fontId="9" fillId="0" borderId="8" xfId="0" applyNumberFormat="1" applyFont="1" applyBorder="1"/>
    <xf numFmtId="2" fontId="7" fillId="0" borderId="5" xfId="0" applyNumberFormat="1" applyFont="1" applyBorder="1" applyProtection="1">
      <protection locked="0"/>
    </xf>
    <xf numFmtId="2" fontId="9" fillId="0" borderId="10" xfId="0" applyNumberFormat="1" applyFont="1" applyBorder="1"/>
    <xf numFmtId="2" fontId="7" fillId="0" borderId="4" xfId="0" applyNumberFormat="1" applyFont="1" applyBorder="1" applyProtection="1">
      <protection locked="0"/>
    </xf>
    <xf numFmtId="2" fontId="12" fillId="0" borderId="8" xfId="0" applyNumberFormat="1" applyFont="1" applyBorder="1" applyProtection="1">
      <protection hidden="1"/>
    </xf>
    <xf numFmtId="1" fontId="7" fillId="0" borderId="5" xfId="0" applyNumberFormat="1" applyFont="1" applyBorder="1" applyProtection="1">
      <protection locked="0"/>
    </xf>
    <xf numFmtId="0" fontId="7" fillId="0" borderId="5" xfId="0" applyNumberFormat="1" applyFont="1" applyBorder="1" applyProtection="1">
      <protection locked="0"/>
    </xf>
    <xf numFmtId="3" fontId="20" fillId="0" borderId="8" xfId="0" applyNumberFormat="1" applyFont="1" applyBorder="1"/>
    <xf numFmtId="0" fontId="19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Fill="1" applyBorder="1"/>
    <xf numFmtId="0" fontId="23" fillId="0" borderId="0" xfId="0" applyFont="1" applyBorder="1"/>
    <xf numFmtId="2" fontId="22" fillId="0" borderId="0" xfId="0" applyNumberFormat="1" applyFont="1"/>
    <xf numFmtId="0" fontId="22" fillId="0" borderId="20" xfId="0" applyFont="1" applyBorder="1" applyAlignment="1"/>
    <xf numFmtId="1" fontId="9" fillId="0" borderId="8" xfId="0" applyNumberFormat="1" applyFont="1" applyBorder="1"/>
    <xf numFmtId="0" fontId="17" fillId="0" borderId="0" xfId="0" applyFont="1"/>
    <xf numFmtId="0" fontId="17" fillId="0" borderId="20" xfId="0" applyFont="1" applyBorder="1" applyAlignment="1"/>
    <xf numFmtId="0" fontId="6" fillId="0" borderId="0" xfId="0" applyFont="1" applyBorder="1" applyAlignment="1" applyProtection="1">
      <alignment horizontal="center" vertical="center"/>
    </xf>
    <xf numFmtId="0" fontId="24" fillId="0" borderId="0" xfId="0" applyFont="1"/>
    <xf numFmtId="0" fontId="24" fillId="0" borderId="0" xfId="0" applyFont="1" applyAlignment="1">
      <alignment horizontal="left"/>
    </xf>
    <xf numFmtId="0" fontId="24" fillId="0" borderId="20" xfId="0" applyFont="1" applyBorder="1" applyAlignment="1"/>
    <xf numFmtId="4" fontId="22" fillId="0" borderId="0" xfId="0" applyNumberFormat="1" applyFont="1"/>
    <xf numFmtId="0" fontId="25" fillId="0" borderId="0" xfId="0" applyFont="1" applyBorder="1"/>
    <xf numFmtId="2" fontId="22" fillId="0" borderId="14" xfId="0" applyNumberFormat="1" applyFont="1" applyBorder="1"/>
    <xf numFmtId="0" fontId="6" fillId="0" borderId="0" xfId="0" applyFont="1" applyFill="1"/>
    <xf numFmtId="0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Font="1" applyProtection="1">
      <protection locked="0"/>
    </xf>
    <xf numFmtId="0" fontId="26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3" fillId="0" borderId="21" xfId="0" applyFont="1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0" fontId="5" fillId="2" borderId="1" xfId="0" applyNumberFormat="1" applyFont="1" applyFill="1" applyBorder="1" applyAlignment="1" applyProtection="1">
      <alignment horizontal="left"/>
      <protection locked="0"/>
    </xf>
    <xf numFmtId="0" fontId="5" fillId="2" borderId="2" xfId="0" applyNumberFormat="1" applyFont="1" applyFill="1" applyBorder="1" applyAlignment="1" applyProtection="1">
      <alignment horizontal="left"/>
      <protection locked="0"/>
    </xf>
    <xf numFmtId="0" fontId="5" fillId="2" borderId="3" xfId="0" applyNumberFormat="1" applyFont="1" applyFill="1" applyBorder="1" applyAlignment="1" applyProtection="1">
      <alignment horizontal="left"/>
      <protection locked="0"/>
    </xf>
    <xf numFmtId="0" fontId="5" fillId="3" borderId="1" xfId="0" applyNumberFormat="1" applyFont="1" applyFill="1" applyBorder="1" applyAlignment="1" applyProtection="1">
      <alignment horizontal="left"/>
      <protection locked="0"/>
    </xf>
    <xf numFmtId="0" fontId="5" fillId="3" borderId="3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9" fontId="6" fillId="0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1164979</xdr:colOff>
      <xdr:row>0</xdr:row>
      <xdr:rowOff>53487</xdr:rowOff>
    </xdr:from>
    <xdr:to>
      <xdr:col>10</xdr:col>
      <xdr:colOff>146539</xdr:colOff>
      <xdr:row>4</xdr:row>
      <xdr:rowOff>212481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/>
        </xdr:cNvSpPr>
      </xdr:nvSpPr>
      <xdr:spPr bwMode="auto">
        <a:xfrm>
          <a:off x="2146787" y="53487"/>
          <a:ext cx="4938348" cy="1030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2400"/>
            </a:lnSpc>
            <a:defRPr sz="1000"/>
          </a:pPr>
          <a:r>
            <a:rPr lang="en-US" sz="1800" b="1" i="0" u="none" strike="noStrike" baseline="0">
              <a:solidFill>
                <a:srgbClr val="800080"/>
              </a:solidFill>
              <a:latin typeface="Arial Black"/>
            </a:rPr>
            <a:t>OHIO BENEFITS</a:t>
          </a:r>
        </a:p>
        <a:p>
          <a:pPr algn="ctr" rtl="0">
            <a:lnSpc>
              <a:spcPts val="2400"/>
            </a:lnSpc>
            <a:defRPr sz="1000"/>
          </a:pPr>
          <a:r>
            <a:rPr lang="en-US" sz="1800" b="1" i="0" u="none" strike="noStrike" baseline="0">
              <a:solidFill>
                <a:srgbClr val="800080"/>
              </a:solidFill>
              <a:latin typeface="Arial Black"/>
            </a:rPr>
            <a:t>SNAP CALCULATOR</a:t>
          </a:r>
        </a:p>
        <a:p>
          <a:pPr algn="ctr" rtl="0">
            <a:lnSpc>
              <a:spcPts val="2200"/>
            </a:lnSpc>
            <a:defRPr sz="1000"/>
          </a:pPr>
          <a:r>
            <a:rPr lang="en-US" sz="1800" b="1" i="0" u="none" strike="noStrike" baseline="0">
              <a:solidFill>
                <a:srgbClr val="FF00FF"/>
              </a:solidFill>
              <a:latin typeface="Arial Black"/>
            </a:rPr>
            <a:t>STANDARDS EFFECTIVE 10/01/2019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2</xdr:col>
      <xdr:colOff>1000125</xdr:colOff>
      <xdr:row>1</xdr:row>
      <xdr:rowOff>152400</xdr:rowOff>
    </xdr:to>
    <xdr:pic>
      <xdr:nvPicPr>
        <xdr:cNvPr id="3" name="Picture 2" descr="ODJFS_logo_colo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971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7"/>
  <sheetViews>
    <sheetView showGridLines="0" showRowColHeaders="0" tabSelected="1" zoomScale="130" zoomScaleNormal="130" workbookViewId="0">
      <selection activeCell="E6" sqref="E6:H6"/>
    </sheetView>
  </sheetViews>
  <sheetFormatPr defaultColWidth="0" defaultRowHeight="12.75" customHeight="1" zeroHeight="1" x14ac:dyDescent="0.25"/>
  <cols>
    <col min="1" max="1" width="7.42578125" customWidth="1"/>
    <col min="2" max="2" width="7.28515625" customWidth="1"/>
    <col min="3" max="3" width="33.5703125" customWidth="1"/>
    <col min="4" max="4" width="1.7109375" customWidth="1"/>
    <col min="5" max="5" width="8" customWidth="1"/>
    <col min="6" max="6" width="9.140625" customWidth="1"/>
    <col min="7" max="7" width="7.42578125" style="65" customWidth="1"/>
    <col min="8" max="8" width="25.7109375" customWidth="1"/>
    <col min="9" max="9" width="0.28515625" style="74" customWidth="1"/>
    <col min="10" max="10" width="3.5703125" style="71" customWidth="1"/>
    <col min="11" max="11" width="9.140625" customWidth="1"/>
    <col min="12" max="12" width="8.7109375" style="65" customWidth="1"/>
    <col min="13" max="18" width="5.5703125" style="1" hidden="1" customWidth="1"/>
    <col min="19" max="16384" width="2.140625" style="1" hidden="1"/>
  </cols>
  <sheetData>
    <row r="1" spans="3:20" ht="15" x14ac:dyDescent="0.25"/>
    <row r="2" spans="3:20" ht="18" x14ac:dyDescent="0.25">
      <c r="E2" s="2"/>
      <c r="K2" s="3"/>
    </row>
    <row r="3" spans="3:20" ht="18" x14ac:dyDescent="0.25">
      <c r="E3" s="2"/>
      <c r="K3" s="3"/>
    </row>
    <row r="4" spans="3:20" ht="18" x14ac:dyDescent="0.25">
      <c r="E4" s="2"/>
      <c r="K4" s="3"/>
    </row>
    <row r="5" spans="3:20" ht="18" x14ac:dyDescent="0.25">
      <c r="E5" s="2"/>
      <c r="K5" s="3"/>
    </row>
    <row r="6" spans="3:20" ht="18" x14ac:dyDescent="0.25">
      <c r="C6" s="4" t="s">
        <v>0</v>
      </c>
      <c r="E6" s="96"/>
      <c r="F6" s="97"/>
      <c r="G6" s="97"/>
      <c r="H6" s="98"/>
      <c r="K6" s="3"/>
    </row>
    <row r="7" spans="3:20" ht="6.75" customHeight="1" x14ac:dyDescent="0.25">
      <c r="C7" s="4"/>
      <c r="E7" s="5"/>
      <c r="F7" s="6"/>
      <c r="G7" s="66"/>
      <c r="H7" s="6"/>
      <c r="K7" s="3"/>
    </row>
    <row r="8" spans="3:20" ht="18" x14ac:dyDescent="0.25">
      <c r="C8" s="4" t="s">
        <v>1</v>
      </c>
      <c r="E8" s="99"/>
      <c r="F8" s="100"/>
      <c r="G8" s="100"/>
      <c r="H8" s="101"/>
      <c r="K8" s="3"/>
    </row>
    <row r="9" spans="3:20" ht="5.25" customHeight="1" x14ac:dyDescent="0.25">
      <c r="C9" s="4"/>
      <c r="E9" s="5"/>
      <c r="F9" s="6"/>
      <c r="G9" s="66"/>
      <c r="H9" s="6"/>
      <c r="K9" s="3"/>
    </row>
    <row r="10" spans="3:20" ht="18" x14ac:dyDescent="0.25">
      <c r="C10" s="4" t="s">
        <v>2</v>
      </c>
      <c r="E10" s="102"/>
      <c r="F10" s="103"/>
      <c r="K10" s="3"/>
    </row>
    <row r="11" spans="3:20" ht="5.25" customHeight="1" x14ac:dyDescent="0.25">
      <c r="C11" s="4"/>
      <c r="E11" s="7"/>
      <c r="F11" s="7"/>
      <c r="K11" s="3"/>
    </row>
    <row r="12" spans="3:20" ht="18" x14ac:dyDescent="0.25">
      <c r="C12" s="4" t="s">
        <v>3</v>
      </c>
      <c r="E12" s="102"/>
      <c r="F12" s="103"/>
      <c r="K12" s="3"/>
    </row>
    <row r="13" spans="3:20" ht="15.75" thickBot="1" x14ac:dyDescent="0.3">
      <c r="K13" s="3"/>
      <c r="N13" s="104" t="s">
        <v>57</v>
      </c>
      <c r="O13" s="114" t="s">
        <v>4</v>
      </c>
      <c r="P13" s="104" t="s">
        <v>5</v>
      </c>
      <c r="Q13" s="104" t="s">
        <v>6</v>
      </c>
      <c r="R13" s="85" t="s">
        <v>58</v>
      </c>
    </row>
    <row r="14" spans="3:20" ht="16.5" thickTop="1" thickBot="1" x14ac:dyDescent="0.3">
      <c r="C14" s="8" t="s">
        <v>7</v>
      </c>
      <c r="F14" s="9">
        <v>1</v>
      </c>
      <c r="G14" s="65" t="s">
        <v>10</v>
      </c>
      <c r="M14" s="80" t="s">
        <v>8</v>
      </c>
      <c r="N14" s="105"/>
      <c r="O14" s="105"/>
      <c r="P14" s="105"/>
      <c r="Q14" s="106"/>
      <c r="R14" s="86"/>
      <c r="S14" s="10"/>
      <c r="T14" s="10"/>
    </row>
    <row r="15" spans="3:20" ht="17.25" thickTop="1" thickBot="1" x14ac:dyDescent="0.3">
      <c r="C15" s="4" t="s">
        <v>9</v>
      </c>
      <c r="F15" s="11" t="s">
        <v>10</v>
      </c>
      <c r="M15" s="10">
        <v>1</v>
      </c>
      <c r="N15" s="81">
        <v>194</v>
      </c>
      <c r="O15" s="81">
        <v>1354</v>
      </c>
      <c r="P15" s="81">
        <v>1041</v>
      </c>
      <c r="Q15" s="81">
        <v>167</v>
      </c>
      <c r="R15" s="84">
        <v>2082</v>
      </c>
      <c r="S15" s="10"/>
      <c r="T15" s="10"/>
    </row>
    <row r="16" spans="3:20" ht="17.25" thickTop="1" thickBot="1" x14ac:dyDescent="0.3">
      <c r="C16" s="4" t="s">
        <v>11</v>
      </c>
      <c r="F16" s="12" t="s">
        <v>10</v>
      </c>
      <c r="M16" s="10">
        <v>2</v>
      </c>
      <c r="N16" s="81">
        <v>355</v>
      </c>
      <c r="O16" s="81">
        <v>1832</v>
      </c>
      <c r="P16" s="81">
        <v>1410</v>
      </c>
      <c r="Q16" s="81">
        <v>167</v>
      </c>
      <c r="R16" s="84">
        <v>2819</v>
      </c>
      <c r="S16" s="10"/>
      <c r="T16" s="10"/>
    </row>
    <row r="17" spans="3:20" ht="26.25" customHeight="1" thickTop="1" thickBot="1" x14ac:dyDescent="0.3">
      <c r="C17" s="107" t="s">
        <v>56</v>
      </c>
      <c r="M17" s="10">
        <v>3</v>
      </c>
      <c r="N17" s="81">
        <v>509</v>
      </c>
      <c r="O17" s="81">
        <v>2311</v>
      </c>
      <c r="P17" s="81">
        <v>1778</v>
      </c>
      <c r="Q17" s="81">
        <v>167</v>
      </c>
      <c r="R17" s="84">
        <v>3555</v>
      </c>
      <c r="S17" s="10"/>
      <c r="T17" s="10"/>
    </row>
    <row r="18" spans="3:20" ht="17.25" thickTop="1" thickBot="1" x14ac:dyDescent="0.3">
      <c r="C18" s="108"/>
      <c r="F18" s="13" t="s">
        <v>10</v>
      </c>
      <c r="H18" s="4" t="s">
        <v>12</v>
      </c>
      <c r="I18" s="74" t="s">
        <v>13</v>
      </c>
      <c r="K18" s="14">
        <f>SUM(F22,F23,-F24)</f>
        <v>0</v>
      </c>
      <c r="M18" s="10">
        <v>4</v>
      </c>
      <c r="N18" s="81">
        <v>646</v>
      </c>
      <c r="O18" s="81">
        <v>2790</v>
      </c>
      <c r="P18" s="81">
        <v>2146</v>
      </c>
      <c r="Q18" s="81">
        <v>178</v>
      </c>
      <c r="R18" s="84">
        <v>4292</v>
      </c>
      <c r="S18" s="10"/>
      <c r="T18" s="10"/>
    </row>
    <row r="19" spans="3:20" ht="17.25" thickTop="1" thickBot="1" x14ac:dyDescent="0.3">
      <c r="C19" s="3"/>
      <c r="H19" s="4" t="s">
        <v>59</v>
      </c>
      <c r="I19" s="75"/>
      <c r="K19" s="16">
        <f>IF((F15="y"),LOOKUP(F14,M15:M38,R15:R38),LOOKUP(F14,M15:M38,O15:O38))</f>
        <v>1354</v>
      </c>
      <c r="M19" s="10">
        <v>5</v>
      </c>
      <c r="N19" s="81">
        <v>768</v>
      </c>
      <c r="O19" s="81">
        <v>3269</v>
      </c>
      <c r="P19" s="81">
        <v>2515</v>
      </c>
      <c r="Q19" s="81">
        <v>209</v>
      </c>
      <c r="R19" s="84">
        <v>5029</v>
      </c>
      <c r="S19" s="10"/>
      <c r="T19" s="10"/>
    </row>
    <row r="20" spans="3:20" ht="17.25" thickTop="1" thickBot="1" x14ac:dyDescent="0.3">
      <c r="C20" s="3"/>
      <c r="H20" s="4" t="s">
        <v>14</v>
      </c>
      <c r="K20" s="17" t="str">
        <f>IF(L20,"PASS","FAIL")</f>
        <v>PASS</v>
      </c>
      <c r="L20" s="65" t="b">
        <f>OR(F15="Y",F16="Y",K18&lt;=K19)</f>
        <v>1</v>
      </c>
      <c r="M20" s="10">
        <v>6</v>
      </c>
      <c r="N20" s="81">
        <v>921</v>
      </c>
      <c r="O20" s="81">
        <v>3748</v>
      </c>
      <c r="P20" s="81">
        <v>2883</v>
      </c>
      <c r="Q20" s="81">
        <v>240</v>
      </c>
      <c r="R20" s="84">
        <v>5765</v>
      </c>
      <c r="S20" s="10"/>
      <c r="T20" s="10"/>
    </row>
    <row r="21" spans="3:20" ht="17.25" thickTop="1" thickBot="1" x14ac:dyDescent="0.3">
      <c r="C21" s="3"/>
      <c r="H21" s="3"/>
      <c r="M21" s="10">
        <v>7</v>
      </c>
      <c r="N21" s="81">
        <v>1018</v>
      </c>
      <c r="O21" s="81">
        <v>4227</v>
      </c>
      <c r="P21" s="81">
        <v>3251</v>
      </c>
      <c r="Q21" s="81">
        <v>240</v>
      </c>
      <c r="R21" s="84">
        <v>6502</v>
      </c>
      <c r="S21" s="10"/>
      <c r="T21" s="10"/>
    </row>
    <row r="22" spans="3:20" ht="17.25" thickTop="1" thickBot="1" x14ac:dyDescent="0.3">
      <c r="C22" s="4" t="s">
        <v>61</v>
      </c>
      <c r="E22" s="18"/>
      <c r="F22" s="61">
        <v>0</v>
      </c>
      <c r="H22" s="3"/>
      <c r="M22" s="10">
        <v>8</v>
      </c>
      <c r="N22" s="81">
        <v>1164</v>
      </c>
      <c r="O22" s="81">
        <v>4705</v>
      </c>
      <c r="P22" s="81">
        <v>3620</v>
      </c>
      <c r="Q22" s="81">
        <v>240</v>
      </c>
      <c r="R22" s="84">
        <v>7239</v>
      </c>
      <c r="S22" s="10"/>
      <c r="T22" s="10"/>
    </row>
    <row r="23" spans="3:20" ht="17.25" thickTop="1" thickBot="1" x14ac:dyDescent="0.3">
      <c r="C23" s="4" t="s">
        <v>62</v>
      </c>
      <c r="D23" s="15" t="s">
        <v>15</v>
      </c>
      <c r="E23" s="20"/>
      <c r="F23" s="60">
        <v>0</v>
      </c>
      <c r="H23" s="3"/>
      <c r="M23" s="10">
        <v>9</v>
      </c>
      <c r="N23" s="82">
        <v>1310</v>
      </c>
      <c r="O23" s="82">
        <v>5184</v>
      </c>
      <c r="P23" s="82">
        <v>3989</v>
      </c>
      <c r="Q23" s="81">
        <v>240</v>
      </c>
      <c r="R23" s="84">
        <v>7975</v>
      </c>
      <c r="S23" s="10"/>
      <c r="T23" s="10"/>
    </row>
    <row r="24" spans="3:20" ht="17.25" thickTop="1" thickBot="1" x14ac:dyDescent="0.3">
      <c r="C24" s="4" t="s">
        <v>16</v>
      </c>
      <c r="D24" t="s">
        <v>17</v>
      </c>
      <c r="E24" s="18"/>
      <c r="F24" s="21">
        <v>0</v>
      </c>
      <c r="H24" s="3"/>
      <c r="M24" s="10">
        <v>10</v>
      </c>
      <c r="N24" s="82">
        <v>1456</v>
      </c>
      <c r="O24" s="82">
        <v>5663</v>
      </c>
      <c r="P24" s="82">
        <v>4358</v>
      </c>
      <c r="Q24" s="81">
        <v>240</v>
      </c>
      <c r="R24" s="84">
        <v>8712</v>
      </c>
      <c r="S24" s="10"/>
      <c r="T24" s="10"/>
    </row>
    <row r="25" spans="3:20" ht="17.25" thickTop="1" thickBot="1" x14ac:dyDescent="0.3">
      <c r="C25" s="4" t="s">
        <v>12</v>
      </c>
      <c r="D25" t="s">
        <v>13</v>
      </c>
      <c r="E25" s="18"/>
      <c r="F25" s="22">
        <f>SUM(F22:F23)-F24</f>
        <v>0</v>
      </c>
      <c r="H25" s="4" t="s">
        <v>12</v>
      </c>
      <c r="K25" s="23">
        <f>SUM(F25)</f>
        <v>0</v>
      </c>
      <c r="M25" s="10">
        <v>11</v>
      </c>
      <c r="N25" s="82">
        <v>1602</v>
      </c>
      <c r="O25" s="82">
        <v>6142</v>
      </c>
      <c r="P25" s="82">
        <v>4727</v>
      </c>
      <c r="Q25" s="81">
        <v>240</v>
      </c>
      <c r="R25" s="84">
        <v>9449</v>
      </c>
      <c r="S25" s="10"/>
      <c r="T25" s="10"/>
    </row>
    <row r="26" spans="3:20" ht="17.25" thickTop="1" thickBot="1" x14ac:dyDescent="0.3">
      <c r="C26" s="4"/>
      <c r="E26" s="18"/>
      <c r="H26" s="4" t="s">
        <v>18</v>
      </c>
      <c r="I26" s="74" t="s">
        <v>19</v>
      </c>
      <c r="K26" s="53">
        <f>L26</f>
        <v>0</v>
      </c>
      <c r="L26" s="65">
        <f>PRODUCT(F22*0.2)</f>
        <v>0</v>
      </c>
      <c r="M26" s="10">
        <v>12</v>
      </c>
      <c r="N26" s="82">
        <v>1748</v>
      </c>
      <c r="O26" s="82">
        <v>6621</v>
      </c>
      <c r="P26" s="82">
        <v>5096</v>
      </c>
      <c r="Q26" s="81">
        <v>240</v>
      </c>
      <c r="R26" s="84">
        <v>10185</v>
      </c>
      <c r="S26" s="10"/>
      <c r="T26" s="10"/>
    </row>
    <row r="27" spans="3:20" ht="17.25" thickTop="1" thickBot="1" x14ac:dyDescent="0.3">
      <c r="C27" s="4" t="s">
        <v>20</v>
      </c>
      <c r="E27" s="18"/>
      <c r="F27" s="54">
        <v>0</v>
      </c>
      <c r="H27" s="63" t="s">
        <v>63</v>
      </c>
      <c r="K27" s="62">
        <f>ROUNDDOWN(L27,0)</f>
        <v>0</v>
      </c>
      <c r="L27" s="77">
        <f>K25-K26</f>
        <v>0</v>
      </c>
      <c r="M27" s="10">
        <v>13</v>
      </c>
      <c r="N27" s="82">
        <v>1894</v>
      </c>
      <c r="O27" s="82">
        <v>7100</v>
      </c>
      <c r="P27" s="82">
        <v>5465</v>
      </c>
      <c r="Q27" s="81">
        <v>240</v>
      </c>
      <c r="R27" s="84">
        <v>10922</v>
      </c>
      <c r="S27" s="10"/>
      <c r="T27" s="10"/>
    </row>
    <row r="28" spans="3:20" ht="17.25" thickTop="1" thickBot="1" x14ac:dyDescent="0.3">
      <c r="C28" s="4" t="s">
        <v>22</v>
      </c>
      <c r="D28" t="s">
        <v>17</v>
      </c>
      <c r="E28" s="18"/>
      <c r="F28" s="16">
        <v>35</v>
      </c>
      <c r="H28" s="4" t="s">
        <v>21</v>
      </c>
      <c r="I28" s="74" t="s">
        <v>19</v>
      </c>
      <c r="K28" s="16">
        <f>LOOKUP(F14,M15:M38,Q15:Q38)</f>
        <v>167</v>
      </c>
      <c r="M28" s="10">
        <v>14</v>
      </c>
      <c r="N28" s="82">
        <v>2040</v>
      </c>
      <c r="O28" s="82">
        <v>7579</v>
      </c>
      <c r="P28" s="82">
        <v>5834</v>
      </c>
      <c r="Q28" s="81">
        <v>240</v>
      </c>
      <c r="R28" s="84">
        <v>11659</v>
      </c>
      <c r="S28" s="10"/>
      <c r="T28" s="10"/>
    </row>
    <row r="29" spans="3:20" ht="17.25" thickTop="1" thickBot="1" x14ac:dyDescent="0.3">
      <c r="C29" s="4" t="s">
        <v>23</v>
      </c>
      <c r="D29" t="s">
        <v>13</v>
      </c>
      <c r="E29" s="18"/>
      <c r="F29" s="55">
        <f>IF(G29&gt;=0,G29,0)</f>
        <v>0</v>
      </c>
      <c r="G29" s="65">
        <f>IF(F15="Y",F27-F28,0)</f>
        <v>0</v>
      </c>
      <c r="H29" s="4" t="s">
        <v>23</v>
      </c>
      <c r="I29" s="74" t="s">
        <v>19</v>
      </c>
      <c r="K29" s="57">
        <f>IF((AND(F15="Y",F29&gt;0)),F29,0)</f>
        <v>0</v>
      </c>
      <c r="M29" s="10">
        <v>15</v>
      </c>
      <c r="N29" s="82">
        <v>2186</v>
      </c>
      <c r="O29" s="82">
        <v>8058</v>
      </c>
      <c r="P29" s="82">
        <v>6203</v>
      </c>
      <c r="Q29" s="81">
        <v>240</v>
      </c>
      <c r="R29" s="84">
        <v>12395</v>
      </c>
      <c r="S29" s="10"/>
      <c r="T29" s="10"/>
    </row>
    <row r="30" spans="3:20" ht="17.25" thickTop="1" thickBot="1" x14ac:dyDescent="0.3">
      <c r="C30" s="3"/>
      <c r="E30" s="18"/>
      <c r="H30" s="4" t="s">
        <v>24</v>
      </c>
      <c r="I30" s="74" t="s">
        <v>19</v>
      </c>
      <c r="K30" s="56">
        <v>0</v>
      </c>
      <c r="M30" s="10">
        <v>16</v>
      </c>
      <c r="N30" s="82">
        <v>2332</v>
      </c>
      <c r="O30" s="82">
        <v>8537</v>
      </c>
      <c r="P30" s="82">
        <v>6572</v>
      </c>
      <c r="Q30" s="81">
        <v>240</v>
      </c>
      <c r="R30" s="84">
        <v>13132</v>
      </c>
      <c r="S30" s="10"/>
      <c r="T30" s="10"/>
    </row>
    <row r="31" spans="3:20" ht="17.25" thickTop="1" thickBot="1" x14ac:dyDescent="0.3">
      <c r="C31" s="4" t="s">
        <v>25</v>
      </c>
      <c r="E31" s="18"/>
      <c r="F31" s="56">
        <v>0</v>
      </c>
      <c r="H31" s="4" t="s">
        <v>26</v>
      </c>
      <c r="I31" s="74" t="s">
        <v>19</v>
      </c>
      <c r="K31" s="58">
        <v>0</v>
      </c>
      <c r="M31" s="10">
        <v>17</v>
      </c>
      <c r="N31" s="82">
        <v>2478</v>
      </c>
      <c r="O31" s="82">
        <v>9016</v>
      </c>
      <c r="P31" s="82">
        <v>6941</v>
      </c>
      <c r="Q31" s="81">
        <v>240</v>
      </c>
      <c r="R31" s="84">
        <v>13869</v>
      </c>
      <c r="S31" s="10"/>
      <c r="T31" s="10"/>
    </row>
    <row r="32" spans="3:20" ht="17.25" thickTop="1" thickBot="1" x14ac:dyDescent="0.3">
      <c r="H32" s="8" t="s">
        <v>64</v>
      </c>
      <c r="K32" s="70">
        <f>ROUNDDOWN(L32,0)</f>
        <v>0</v>
      </c>
      <c r="L32" s="68">
        <f>IF(K25-K26-K28-K29-K30-K31&lt;0,0,K25-K26-K28-K29-K30-K31)</f>
        <v>0</v>
      </c>
      <c r="M32" s="10">
        <v>18</v>
      </c>
      <c r="N32" s="82">
        <v>2624</v>
      </c>
      <c r="O32" s="82">
        <v>9495</v>
      </c>
      <c r="P32" s="82">
        <v>7310</v>
      </c>
      <c r="Q32" s="81">
        <v>240</v>
      </c>
      <c r="R32" s="84">
        <v>14605</v>
      </c>
      <c r="S32" s="10"/>
      <c r="T32" s="10"/>
    </row>
    <row r="33" spans="3:20" ht="17.25" thickTop="1" thickBot="1" x14ac:dyDescent="0.3">
      <c r="C33" s="25"/>
      <c r="E33" s="26"/>
      <c r="H33" s="4" t="s">
        <v>27</v>
      </c>
      <c r="J33" s="73"/>
      <c r="K33" s="59">
        <f>IF(F18="y",152,0)</f>
        <v>0</v>
      </c>
      <c r="L33" s="78"/>
      <c r="M33" s="10">
        <v>19</v>
      </c>
      <c r="N33" s="82">
        <v>2770</v>
      </c>
      <c r="O33" s="82">
        <v>9974</v>
      </c>
      <c r="P33" s="82">
        <v>7679</v>
      </c>
      <c r="Q33" s="81">
        <v>240</v>
      </c>
      <c r="R33" s="84">
        <v>15342</v>
      </c>
      <c r="S33" s="10"/>
      <c r="T33" s="10"/>
    </row>
    <row r="34" spans="3:20" ht="16.5" thickTop="1" x14ac:dyDescent="0.25">
      <c r="C34" s="27" t="s">
        <v>28</v>
      </c>
      <c r="D34" s="28"/>
      <c r="E34" s="29"/>
      <c r="F34" s="30">
        <v>548</v>
      </c>
      <c r="G34" s="67"/>
      <c r="H34" s="25"/>
      <c r="K34" s="31"/>
      <c r="L34" s="68">
        <f>(K32-K33)*0.5</f>
        <v>0</v>
      </c>
      <c r="M34" s="10">
        <v>20</v>
      </c>
      <c r="N34" s="82">
        <v>2916</v>
      </c>
      <c r="O34" s="82">
        <v>10453</v>
      </c>
      <c r="P34" s="82">
        <v>8048</v>
      </c>
      <c r="Q34" s="81">
        <v>240</v>
      </c>
      <c r="R34" s="84">
        <v>16079</v>
      </c>
      <c r="S34" s="10"/>
      <c r="T34" s="10"/>
    </row>
    <row r="35" spans="3:20" ht="15.75" x14ac:dyDescent="0.25">
      <c r="C35" s="32" t="s">
        <v>29</v>
      </c>
      <c r="D35" s="33"/>
      <c r="E35" s="3"/>
      <c r="F35" s="34">
        <v>355</v>
      </c>
      <c r="G35" s="67"/>
      <c r="H35" s="25"/>
      <c r="K35" s="31"/>
      <c r="M35" s="10">
        <v>21</v>
      </c>
      <c r="N35" s="82">
        <v>3062</v>
      </c>
      <c r="O35" s="82">
        <v>10932</v>
      </c>
      <c r="P35" s="82">
        <v>8417</v>
      </c>
      <c r="Q35" s="81">
        <v>240</v>
      </c>
      <c r="R35" s="84">
        <v>16815</v>
      </c>
      <c r="S35" s="10"/>
      <c r="T35" s="10"/>
    </row>
    <row r="36" spans="3:20" ht="15.75" x14ac:dyDescent="0.25">
      <c r="C36" s="32" t="s">
        <v>30</v>
      </c>
      <c r="D36" s="33"/>
      <c r="E36" s="3"/>
      <c r="F36" s="34">
        <v>79</v>
      </c>
      <c r="G36" s="67"/>
      <c r="H36" s="25"/>
      <c r="K36" s="31"/>
      <c r="M36" s="10">
        <v>22</v>
      </c>
      <c r="N36" s="82">
        <v>3208</v>
      </c>
      <c r="O36" s="82">
        <v>11411</v>
      </c>
      <c r="P36" s="82">
        <v>8786</v>
      </c>
      <c r="Q36" s="81">
        <v>240</v>
      </c>
      <c r="R36" s="84">
        <v>17552</v>
      </c>
      <c r="S36" s="10"/>
      <c r="T36" s="10"/>
    </row>
    <row r="37" spans="3:20" ht="15.75" x14ac:dyDescent="0.25">
      <c r="C37" s="32" t="s">
        <v>31</v>
      </c>
      <c r="D37" s="33"/>
      <c r="E37" s="35"/>
      <c r="F37" s="34">
        <v>38</v>
      </c>
      <c r="G37" s="67"/>
      <c r="H37" s="25"/>
      <c r="K37" s="31"/>
      <c r="M37" s="10">
        <v>23</v>
      </c>
      <c r="N37" s="82">
        <v>3354</v>
      </c>
      <c r="O37" s="82">
        <v>11890</v>
      </c>
      <c r="P37" s="82">
        <v>9155</v>
      </c>
      <c r="Q37" s="81">
        <v>240</v>
      </c>
      <c r="R37" s="84">
        <v>18289</v>
      </c>
      <c r="S37" s="10"/>
      <c r="T37" s="10"/>
    </row>
    <row r="38" spans="3:20" ht="16.5" thickBot="1" x14ac:dyDescent="0.3">
      <c r="C38" s="36" t="s">
        <v>32</v>
      </c>
      <c r="D38" s="37"/>
      <c r="E38" s="38"/>
      <c r="F38" s="39">
        <v>569</v>
      </c>
      <c r="G38" s="67"/>
      <c r="H38" s="25"/>
      <c r="K38" s="31"/>
      <c r="M38" s="10">
        <v>24</v>
      </c>
      <c r="N38" s="82">
        <v>3500</v>
      </c>
      <c r="O38" s="82">
        <v>12369</v>
      </c>
      <c r="P38" s="82">
        <v>9524</v>
      </c>
      <c r="Q38" s="81">
        <v>240</v>
      </c>
      <c r="R38" s="84">
        <v>19025</v>
      </c>
      <c r="S38" s="10"/>
      <c r="T38" s="10"/>
    </row>
    <row r="39" spans="3:20" ht="16.5" thickTop="1" thickBot="1" x14ac:dyDescent="0.3">
      <c r="C39" s="25"/>
      <c r="E39" s="31"/>
      <c r="H39" s="25"/>
      <c r="K39" s="31"/>
      <c r="R39" s="10"/>
      <c r="S39" s="10"/>
      <c r="T39" s="10"/>
    </row>
    <row r="40" spans="3:20" ht="16.5" thickTop="1" thickBot="1" x14ac:dyDescent="0.3">
      <c r="C40" s="4" t="s">
        <v>33</v>
      </c>
      <c r="D40" s="3" t="s">
        <v>34</v>
      </c>
      <c r="E40" s="3"/>
      <c r="F40" s="19">
        <v>0</v>
      </c>
      <c r="I40" s="74" t="s">
        <v>35</v>
      </c>
      <c r="R40" s="10"/>
      <c r="S40" s="10"/>
      <c r="T40" s="10"/>
    </row>
    <row r="41" spans="3:20" ht="10.5" customHeight="1" thickTop="1" thickBot="1" x14ac:dyDescent="0.3">
      <c r="C41" s="40" t="s">
        <v>36</v>
      </c>
      <c r="D41" s="3"/>
      <c r="E41" s="3"/>
      <c r="F41" s="52"/>
      <c r="R41" s="10"/>
      <c r="S41" s="10"/>
      <c r="T41" s="10"/>
    </row>
    <row r="42" spans="3:20" ht="16.5" thickTop="1" thickBot="1" x14ac:dyDescent="0.3">
      <c r="C42" s="4" t="s">
        <v>37</v>
      </c>
      <c r="D42" s="3" t="s">
        <v>13</v>
      </c>
      <c r="E42" s="3"/>
      <c r="F42" s="55">
        <f>IF(F18="Y",0,G42)</f>
        <v>0</v>
      </c>
      <c r="G42" s="68">
        <f>SUM(F31,F40)</f>
        <v>0</v>
      </c>
      <c r="R42" s="10"/>
      <c r="S42" s="10"/>
      <c r="T42" s="10"/>
    </row>
    <row r="43" spans="3:20" ht="16.5" thickTop="1" thickBot="1" x14ac:dyDescent="0.3">
      <c r="C43" s="4" t="s">
        <v>38</v>
      </c>
      <c r="D43" s="3" t="s">
        <v>17</v>
      </c>
      <c r="E43" s="3"/>
      <c r="F43" s="55">
        <f>G43</f>
        <v>0</v>
      </c>
      <c r="G43" s="68">
        <f>IF(L34&lt;=0,0,L34)</f>
        <v>0</v>
      </c>
      <c r="R43" s="10"/>
      <c r="S43" s="10"/>
      <c r="T43" s="10"/>
    </row>
    <row r="44" spans="3:20" ht="16.5" thickTop="1" thickBot="1" x14ac:dyDescent="0.3">
      <c r="C44" s="41" t="s">
        <v>66</v>
      </c>
      <c r="D44" s="3" t="s">
        <v>13</v>
      </c>
      <c r="E44" s="3"/>
      <c r="F44" s="55">
        <f>IF(F42-F43&lt;=0,0,F42-F43)</f>
        <v>0</v>
      </c>
      <c r="H44" s="4" t="s">
        <v>65</v>
      </c>
      <c r="I44" s="74" t="s">
        <v>19</v>
      </c>
      <c r="K44" s="55">
        <f>ROUNDDOWN(L44,0)</f>
        <v>0</v>
      </c>
      <c r="L44" s="79">
        <f>IF((AND(F15="n",F44&gt;=569)),569,F44)</f>
        <v>0</v>
      </c>
      <c r="R44" s="10"/>
      <c r="S44" s="10"/>
      <c r="T44" s="10"/>
    </row>
    <row r="45" spans="3:20" ht="16.5" thickTop="1" thickBot="1" x14ac:dyDescent="0.3">
      <c r="C45" s="3"/>
      <c r="D45" s="3"/>
      <c r="E45" s="3"/>
      <c r="F45" s="3"/>
      <c r="H45" s="3"/>
      <c r="I45" s="74" t="s">
        <v>35</v>
      </c>
      <c r="K45" s="42">
        <f>SUM((K32-K33),-K44)</f>
        <v>0</v>
      </c>
      <c r="M45" s="10"/>
      <c r="N45" s="10"/>
      <c r="O45" s="10"/>
      <c r="P45" s="10"/>
      <c r="Q45" s="10"/>
      <c r="R45" s="10"/>
      <c r="S45" s="10"/>
      <c r="T45" s="10"/>
    </row>
    <row r="46" spans="3:20" ht="16.5" thickTop="1" thickBot="1" x14ac:dyDescent="0.3">
      <c r="C46" s="3"/>
      <c r="D46" s="3"/>
      <c r="E46" s="3"/>
      <c r="F46" s="3"/>
      <c r="H46" s="8" t="s">
        <v>67</v>
      </c>
      <c r="K46" s="70">
        <f>IF(K45&gt;0,K45,0)</f>
        <v>0</v>
      </c>
    </row>
    <row r="47" spans="3:20" ht="16.5" thickTop="1" thickBot="1" x14ac:dyDescent="0.3">
      <c r="C47" s="3"/>
      <c r="D47" s="3"/>
      <c r="E47" s="3"/>
      <c r="F47" s="3"/>
      <c r="H47" s="4" t="s">
        <v>40</v>
      </c>
      <c r="I47" s="74" t="s">
        <v>41</v>
      </c>
      <c r="K47" s="16">
        <f>LOOKUP(F14,M15:M38,P15:P38)</f>
        <v>1041</v>
      </c>
    </row>
    <row r="48" spans="3:20" ht="16.5" thickTop="1" thickBot="1" x14ac:dyDescent="0.3">
      <c r="C48" s="3"/>
      <c r="D48" s="3"/>
      <c r="E48" s="3"/>
      <c r="F48" s="3"/>
      <c r="H48" s="4" t="s">
        <v>42</v>
      </c>
      <c r="K48" s="43" t="str">
        <f>IF(L48,"PASS","FAIL")</f>
        <v>PASS</v>
      </c>
      <c r="L48" s="65" t="b">
        <f>OR(F16="Y",K46&lt;=K47)</f>
        <v>1</v>
      </c>
    </row>
    <row r="49" spans="1:12" ht="16.5" thickTop="1" thickBot="1" x14ac:dyDescent="0.3">
      <c r="C49" s="3"/>
      <c r="D49" s="3"/>
      <c r="E49" s="3"/>
      <c r="F49" s="3"/>
      <c r="H49" s="3"/>
      <c r="I49" s="74" t="s">
        <v>43</v>
      </c>
    </row>
    <row r="50" spans="1:12" ht="16.5" thickTop="1" thickBot="1" x14ac:dyDescent="0.3">
      <c r="C50" s="4" t="s">
        <v>7</v>
      </c>
      <c r="D50" s="3"/>
      <c r="E50" s="3"/>
      <c r="F50" s="16">
        <f>IF(L48,F14,0)</f>
        <v>1</v>
      </c>
      <c r="H50" s="4" t="s">
        <v>68</v>
      </c>
      <c r="K50" s="16">
        <f>LOOKUP(F50,M15:M38,N15:N38)</f>
        <v>194</v>
      </c>
    </row>
    <row r="51" spans="1:12" ht="16.5" thickTop="1" thickBot="1" x14ac:dyDescent="0.3">
      <c r="C51" s="4" t="s">
        <v>39</v>
      </c>
      <c r="D51" s="3"/>
      <c r="E51" s="3"/>
      <c r="F51" s="70">
        <f>SUM(K46)</f>
        <v>0</v>
      </c>
      <c r="H51" s="4" t="s">
        <v>44</v>
      </c>
      <c r="K51" s="16">
        <f>ROUNDUP(L51,0)</f>
        <v>0</v>
      </c>
      <c r="L51" s="68">
        <f>PRODUCT(F51,0.3)</f>
        <v>0</v>
      </c>
    </row>
    <row r="52" spans="1:12" ht="16.5" thickTop="1" thickBot="1" x14ac:dyDescent="0.3">
      <c r="C52" s="3"/>
      <c r="D52" s="3"/>
      <c r="E52" s="3"/>
      <c r="F52" s="3"/>
      <c r="H52" s="4" t="s">
        <v>45</v>
      </c>
      <c r="I52" s="74" t="s">
        <v>41</v>
      </c>
      <c r="K52" s="16">
        <f>IF(L52&gt;0,L52,0)</f>
        <v>194</v>
      </c>
      <c r="L52" s="65">
        <f>SUM(K50,-K51)</f>
        <v>194</v>
      </c>
    </row>
    <row r="53" spans="1:12" ht="16.5" thickTop="1" thickBot="1" x14ac:dyDescent="0.3">
      <c r="C53" s="3"/>
      <c r="D53" s="3"/>
      <c r="E53" s="3"/>
      <c r="F53" s="3"/>
      <c r="H53" s="4" t="s">
        <v>46</v>
      </c>
      <c r="K53" s="44">
        <f>IF(L53=TRUE,16,0)</f>
        <v>16</v>
      </c>
      <c r="L53" s="65" t="b">
        <f>AND(L48=TRUE,F14&lt;=2)</f>
        <v>1</v>
      </c>
    </row>
    <row r="54" spans="1:12" ht="16.5" thickTop="1" thickBot="1" x14ac:dyDescent="0.3">
      <c r="C54" s="4" t="s">
        <v>47</v>
      </c>
      <c r="D54" s="3"/>
      <c r="E54" s="4" t="s">
        <v>48</v>
      </c>
      <c r="F54" s="3"/>
      <c r="H54" s="64" t="s">
        <v>69</v>
      </c>
      <c r="K54" s="45"/>
    </row>
    <row r="55" spans="1:12" ht="16.5" thickTop="1" thickBot="1" x14ac:dyDescent="0.3">
      <c r="C55" s="4" t="s">
        <v>49</v>
      </c>
      <c r="D55" s="3"/>
      <c r="E55" s="4" t="s">
        <v>50</v>
      </c>
      <c r="F55" s="3"/>
      <c r="H55" s="4" t="s">
        <v>51</v>
      </c>
      <c r="K55" s="46">
        <f>K52</f>
        <v>194</v>
      </c>
    </row>
    <row r="56" spans="1:12" ht="16.5" thickTop="1" thickBot="1" x14ac:dyDescent="0.3">
      <c r="H56" s="4" t="s">
        <v>52</v>
      </c>
      <c r="K56" s="47">
        <v>31</v>
      </c>
    </row>
    <row r="57" spans="1:12" ht="16.5" thickTop="1" thickBot="1" x14ac:dyDescent="0.3">
      <c r="C57" s="48"/>
      <c r="H57" s="4" t="s">
        <v>53</v>
      </c>
      <c r="K57" s="24">
        <v>1</v>
      </c>
    </row>
    <row r="58" spans="1:12" ht="16.5" thickTop="1" thickBot="1" x14ac:dyDescent="0.3">
      <c r="C58" s="48"/>
      <c r="H58" s="4" t="s">
        <v>54</v>
      </c>
      <c r="K58" s="23">
        <f>QUOTIENT(K55*(K56-(K57)+1),K56)</f>
        <v>194</v>
      </c>
    </row>
    <row r="59" spans="1:12" ht="13.5" thickTop="1" x14ac:dyDescent="0.2">
      <c r="A59" s="109" t="s">
        <v>60</v>
      </c>
      <c r="B59" s="109"/>
      <c r="C59" s="109"/>
      <c r="D59" s="110"/>
      <c r="E59" s="110"/>
      <c r="F59" s="112" t="str">
        <f>IF(K50=K52,"Possible eligibility for Expedited Food Assistance exists","NONE")</f>
        <v>Possible eligibility for Expedited Food Assistance exists</v>
      </c>
      <c r="G59" s="112"/>
      <c r="H59" s="112"/>
      <c r="I59" s="112"/>
      <c r="J59" s="112"/>
      <c r="K59" s="112"/>
      <c r="L59" s="112"/>
    </row>
    <row r="60" spans="1:12" ht="13.5" customHeight="1" x14ac:dyDescent="0.2">
      <c r="A60" s="111"/>
      <c r="B60" s="111"/>
      <c r="C60" s="111"/>
      <c r="D60" s="111"/>
      <c r="E60" s="111"/>
      <c r="F60" s="113"/>
      <c r="G60" s="113"/>
      <c r="H60" s="113"/>
      <c r="I60" s="113"/>
      <c r="J60" s="113"/>
      <c r="K60" s="113"/>
      <c r="L60" s="113"/>
    </row>
    <row r="61" spans="1:12" ht="15" x14ac:dyDescent="0.25">
      <c r="C61" s="49" t="s">
        <v>55</v>
      </c>
      <c r="D61" s="50"/>
      <c r="E61" s="50"/>
      <c r="F61" s="50"/>
      <c r="G61" s="69"/>
      <c r="H61" s="50"/>
      <c r="I61" s="76"/>
      <c r="J61" s="72"/>
      <c r="K61" s="50"/>
    </row>
    <row r="62" spans="1:12" ht="15" x14ac:dyDescent="0.25">
      <c r="C62" s="87"/>
      <c r="D62" s="88"/>
      <c r="E62" s="88"/>
      <c r="F62" s="88"/>
      <c r="G62" s="88"/>
      <c r="H62" s="88"/>
      <c r="I62" s="88"/>
      <c r="J62" s="88"/>
      <c r="K62" s="89"/>
    </row>
    <row r="63" spans="1:12" ht="15" x14ac:dyDescent="0.25">
      <c r="C63" s="90"/>
      <c r="D63" s="91"/>
      <c r="E63" s="91"/>
      <c r="F63" s="91"/>
      <c r="G63" s="91"/>
      <c r="H63" s="91"/>
      <c r="I63" s="91"/>
      <c r="J63" s="91"/>
      <c r="K63" s="92"/>
    </row>
    <row r="64" spans="1:12" ht="15" x14ac:dyDescent="0.25">
      <c r="C64" s="90"/>
      <c r="D64" s="91"/>
      <c r="E64" s="91"/>
      <c r="F64" s="91"/>
      <c r="G64" s="91"/>
      <c r="H64" s="91"/>
      <c r="I64" s="91"/>
      <c r="J64" s="91"/>
      <c r="K64" s="92"/>
    </row>
    <row r="65" spans="3:11" ht="15" x14ac:dyDescent="0.25">
      <c r="C65" s="90"/>
      <c r="D65" s="91"/>
      <c r="E65" s="91"/>
      <c r="F65" s="91"/>
      <c r="G65" s="91"/>
      <c r="H65" s="91"/>
      <c r="I65" s="91"/>
      <c r="J65" s="91"/>
      <c r="K65" s="92"/>
    </row>
    <row r="66" spans="3:11" ht="15" x14ac:dyDescent="0.25">
      <c r="C66" s="90"/>
      <c r="D66" s="91"/>
      <c r="E66" s="91"/>
      <c r="F66" s="91"/>
      <c r="G66" s="91"/>
      <c r="H66" s="91"/>
      <c r="I66" s="91"/>
      <c r="J66" s="91"/>
      <c r="K66" s="92"/>
    </row>
    <row r="67" spans="3:11" ht="15" x14ac:dyDescent="0.25">
      <c r="C67" s="90"/>
      <c r="D67" s="91"/>
      <c r="E67" s="91"/>
      <c r="F67" s="91"/>
      <c r="G67" s="91"/>
      <c r="H67" s="91"/>
      <c r="I67" s="91"/>
      <c r="J67" s="91"/>
      <c r="K67" s="92"/>
    </row>
    <row r="68" spans="3:11" ht="15" x14ac:dyDescent="0.25">
      <c r="C68" s="90"/>
      <c r="D68" s="91"/>
      <c r="E68" s="91"/>
      <c r="F68" s="91"/>
      <c r="G68" s="91"/>
      <c r="H68" s="91"/>
      <c r="I68" s="91"/>
      <c r="J68" s="91"/>
      <c r="K68" s="92"/>
    </row>
    <row r="69" spans="3:11" ht="15" x14ac:dyDescent="0.25">
      <c r="C69" s="93"/>
      <c r="D69" s="94"/>
      <c r="E69" s="94"/>
      <c r="F69" s="94"/>
      <c r="G69" s="94"/>
      <c r="H69" s="94"/>
      <c r="I69" s="94"/>
      <c r="J69" s="94"/>
      <c r="K69" s="95"/>
    </row>
    <row r="70" spans="3:11" ht="15" x14ac:dyDescent="0.25"/>
    <row r="71" spans="3:11" ht="15" x14ac:dyDescent="0.25">
      <c r="C71" s="25" t="s">
        <v>70</v>
      </c>
    </row>
    <row r="72" spans="3:11" ht="15" hidden="1" x14ac:dyDescent="0.25"/>
    <row r="73" spans="3:11" ht="15" hidden="1" x14ac:dyDescent="0.25"/>
    <row r="74" spans="3:11" ht="15" hidden="1" x14ac:dyDescent="0.25"/>
    <row r="75" spans="3:11" ht="15" hidden="1" x14ac:dyDescent="0.25"/>
    <row r="76" spans="3:11" ht="15" hidden="1" x14ac:dyDescent="0.25">
      <c r="H76" s="51"/>
    </row>
    <row r="77" spans="3:11" ht="15" hidden="1" x14ac:dyDescent="0.25"/>
    <row r="78" spans="3:11" ht="15" hidden="1" x14ac:dyDescent="0.25"/>
    <row r="79" spans="3:11" ht="15" hidden="1" x14ac:dyDescent="0.25"/>
    <row r="80" spans="3:11" ht="15" hidden="1" x14ac:dyDescent="0.25"/>
    <row r="81" spans="15:15" ht="15" hidden="1" x14ac:dyDescent="0.25"/>
    <row r="82" spans="15:15" ht="15" hidden="1" x14ac:dyDescent="0.25"/>
    <row r="83" spans="15:15" ht="15" hidden="1" x14ac:dyDescent="0.25"/>
    <row r="84" spans="15:15" ht="15" hidden="1" x14ac:dyDescent="0.25"/>
    <row r="85" spans="15:15" ht="15" hidden="1" x14ac:dyDescent="0.25"/>
    <row r="86" spans="15:15" ht="15" hidden="1" x14ac:dyDescent="0.25"/>
    <row r="87" spans="15:15" ht="15" hidden="1" x14ac:dyDescent="0.25">
      <c r="O87" s="83"/>
    </row>
  </sheetData>
  <sheetProtection password="DD23" sheet="1" objects="1" scenarios="1"/>
  <protectedRanges>
    <protectedRange sqref="K55:K57" name="Range6"/>
    <protectedRange sqref="F31 F40:F41 J33 E39 E33" name="Range4"/>
    <protectedRange sqref="F22:F24" name="Range2"/>
    <protectedRange sqref="F14:F16" name="Range1"/>
    <protectedRange sqref="F27" name="Range3"/>
    <protectedRange sqref="K30:K31 K34:K39" name="Range5"/>
  </protectedRanges>
  <mergeCells count="13">
    <mergeCell ref="R13:R14"/>
    <mergeCell ref="C62:K69"/>
    <mergeCell ref="E6:H6"/>
    <mergeCell ref="E8:H8"/>
    <mergeCell ref="E10:F10"/>
    <mergeCell ref="E12:F12"/>
    <mergeCell ref="P13:P14"/>
    <mergeCell ref="Q13:Q14"/>
    <mergeCell ref="C17:C18"/>
    <mergeCell ref="A59:E60"/>
    <mergeCell ref="F59:L60"/>
    <mergeCell ref="N13:N14"/>
    <mergeCell ref="O13:O14"/>
  </mergeCells>
  <conditionalFormatting sqref="F25 K18">
    <cfRule type="expression" priority="4" stopIfTrue="1">
      <formula>$F$22+$F$23-$F$24</formula>
    </cfRule>
  </conditionalFormatting>
  <conditionalFormatting sqref="L44">
    <cfRule type="expression" priority="5" stopIfTrue="1">
      <formula>$F$15=n</formula>
    </cfRule>
    <cfRule type="expression" priority="6" stopIfTrue="1">
      <formula>$F$44&gt;=388</formula>
    </cfRule>
    <cfRule type="cellIs" priority="7" stopIfTrue="1" operator="equal">
      <formula>388</formula>
    </cfRule>
  </conditionalFormatting>
  <conditionalFormatting sqref="K44">
    <cfRule type="expression" priority="1" stopIfTrue="1">
      <formula>$F$15=n</formula>
    </cfRule>
    <cfRule type="expression" priority="2" stopIfTrue="1">
      <formula>$F$44&gt;=388</formula>
    </cfRule>
    <cfRule type="cellIs" priority="3" stopIfTrue="1" operator="equal">
      <formula>388</formula>
    </cfRule>
  </conditionalFormatting>
  <pageMargins left="0.7" right="0.7" top="0.75" bottom="0.75" header="0.3" footer="0.3"/>
  <pageSetup scale="6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CB823B9247184DB7FCF29C5D29D405" ma:contentTypeVersion="7" ma:contentTypeDescription="Create a new document." ma:contentTypeScope="" ma:versionID="fc70f3fe3fdf3f2efc1134fc6c556359">
  <xsd:schema xmlns:xsd="http://www.w3.org/2001/XMLSchema" xmlns:xs="http://www.w3.org/2001/XMLSchema" xmlns:p="http://schemas.microsoft.com/office/2006/metadata/properties" xmlns:ns3="de23d63b-38f6-4c7e-a526-0e70633c1509" targetNamespace="http://schemas.microsoft.com/office/2006/metadata/properties" ma:root="true" ma:fieldsID="54a0bf8456732fd8b473df0c27bac065" ns3:_="">
    <xsd:import namespace="de23d63b-38f6-4c7e-a526-0e70633c150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23d63b-38f6-4c7e-a526-0e70633c15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25BAC6-FEAD-4DD6-A15A-AAA05141C8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23d63b-38f6-4c7e-a526-0e70633c15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480CDB-3E45-4B5E-BEB8-0CC30CEBA5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DDA8CE-7955-4016-80A1-AAA5C3DDE65E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de23d63b-38f6-4c7e-a526-0e70633c150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ODJFS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GLEASON</dc:creator>
  <cp:lastModifiedBy>Amy J Farago</cp:lastModifiedBy>
  <dcterms:created xsi:type="dcterms:W3CDTF">2015-07-13T13:44:27Z</dcterms:created>
  <dcterms:modified xsi:type="dcterms:W3CDTF">2019-11-08T15:25:13Z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0x010100EECB823B9247184DB7FCF29C5D29D405</vt:lpwstr>
  </property>
</Properties>
</file>